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190" yWindow="3855" windowWidth="7650" windowHeight="4695" activeTab="0"/>
  </bookViews>
  <sheets>
    <sheet name="RAP 2017" sheetId="1" r:id="rId1"/>
  </sheets>
  <externalReferences>
    <externalReference r:id="rId4"/>
    <externalReference r:id="rId5"/>
    <externalReference r:id="rId6"/>
  </externalReferences>
  <definedNames>
    <definedName name="_xlnm.Print_Area" localSheetId="0">'RAP 2017'!$A$1:$J$42</definedName>
  </definedNames>
  <calcPr fullCalcOnLoad="1"/>
</workbook>
</file>

<file path=xl/sharedStrings.xml><?xml version="1.0" encoding="utf-8"?>
<sst xmlns="http://schemas.openxmlformats.org/spreadsheetml/2006/main" count="33" uniqueCount="28">
  <si>
    <t>CUSTEIO</t>
  </si>
  <si>
    <t>TOTAL</t>
  </si>
  <si>
    <t>A Liquidar</t>
  </si>
  <si>
    <t>DEMAIS</t>
  </si>
  <si>
    <t>TOTAL GERAL</t>
  </si>
  <si>
    <t>RESTOS A PAGAR INSCRITOS TOTAL</t>
  </si>
  <si>
    <t xml:space="preserve">   Pagos </t>
  </si>
  <si>
    <t xml:space="preserve">   Liquidado a pagar</t>
  </si>
  <si>
    <r>
      <t>Liquidado</t>
    </r>
    <r>
      <rPr>
        <sz val="8"/>
        <rFont val="Arial"/>
        <family val="2"/>
      </rPr>
      <t xml:space="preserve"> (*)</t>
    </r>
  </si>
  <si>
    <t>DEMAIS E PAC (Inclui Crédito Extraordinário e Exclui Ações de Senteças Civeis / Inversões FMM)</t>
  </si>
  <si>
    <t>PAC</t>
  </si>
  <si>
    <t xml:space="preserve"> Restos a Pagar Cancelados</t>
  </si>
  <si>
    <t xml:space="preserve"> Restos a Pagar Bloqueados</t>
  </si>
  <si>
    <t xml:space="preserve">      RESTOS A PAGAR INSCRITOS LÍQUIDOS</t>
  </si>
  <si>
    <t xml:space="preserve">      Restos a Pagar Inscritos Líquidos</t>
  </si>
  <si>
    <t xml:space="preserve">      Restos a Pagar Créditos Extraordinários Líquidos</t>
  </si>
  <si>
    <t>INVESTIMENTO</t>
  </si>
  <si>
    <t>R$ Milhões</t>
  </si>
  <si>
    <t>FONTE: TESOURO GERENCIAL</t>
  </si>
  <si>
    <t>INVESTIMENTO/INVERSÕES</t>
  </si>
  <si>
    <t xml:space="preserve">                        MINISTÉRIO DOS TRANSPORTES, PORTOS E AVIAÇÃO CIVIL</t>
  </si>
  <si>
    <t xml:space="preserve">                        SECRETARIA EXECUTIVA</t>
  </si>
  <si>
    <t xml:space="preserve">                        SUBSECRETARIA DE PLANEJAMENTO E ORÇAMENTO</t>
  </si>
  <si>
    <t xml:space="preserve">                        COORDENAÇÃO-GERAL DE FINANÇAS E CONTABILIDADE</t>
  </si>
  <si>
    <t xml:space="preserve"> RESTOS A PAGAR 2017 - CONSOLIDADO</t>
  </si>
  <si>
    <t xml:space="preserve">      Emendas</t>
  </si>
  <si>
    <t>Base de dados: 31/10/2017</t>
  </si>
  <si>
    <t xml:space="preserve">RESUMO DA EXECUÇÃO ORÇAMENTÁRIA E FINANCEIRA 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</si>
</sst>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0.0"/>
    <numFmt numFmtId="180" formatCode="#,##0.0"/>
    <numFmt numFmtId="181" formatCode="_(* #,##0.0_);_(* \(#,##0.0\);_(* &quot;-&quot;?_);_(@_)"/>
    <numFmt numFmtId="182" formatCode="_(* #,##0_);_(* \(#,##0\);_(* &quot;-&quot;?_);_(@_)"/>
    <numFmt numFmtId="183" formatCode="_(* #,##0.00_);_(* \(#,##0.00\);_(* &quot;-&quot;?_);_(@_)"/>
    <numFmt numFmtId="184" formatCode="_(* #,##0.000_);_(* \(#,##0.000\);_(* &quot;-&quot;?_);_(@_)"/>
    <numFmt numFmtId="185" formatCode="#,##0.0_);\(#,##0.0\)"/>
    <numFmt numFmtId="186" formatCode="#,##0.0;[Red]#,##0.0"/>
    <numFmt numFmtId="187" formatCode="0.000000"/>
    <numFmt numFmtId="188" formatCode="0.00000"/>
    <numFmt numFmtId="189" formatCode="0.0000"/>
    <numFmt numFmtId="190" formatCode="0.000"/>
    <numFmt numFmtId="191" formatCode="#,##0.0_);[Red]\(#,##0.0\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#,##0.00;[Red]#,##0.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_-* #,##0.0_-;\-* #,##0.0_-;_-* &quot;-&quot;?_-;_-@_-"/>
  </numFmts>
  <fonts count="6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3.5"/>
      <color indexed="8"/>
      <name val="Arial"/>
      <family val="0"/>
    </font>
    <font>
      <sz val="1.25"/>
      <color indexed="8"/>
      <name val="Arial"/>
      <family val="0"/>
    </font>
    <font>
      <b/>
      <u val="single"/>
      <sz val="2.75"/>
      <color indexed="8"/>
      <name val="Arial"/>
      <family val="0"/>
    </font>
    <font>
      <sz val="1.1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u val="single"/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3"/>
      <color indexed="8"/>
      <name val="Arial"/>
      <family val="0"/>
    </font>
    <font>
      <b/>
      <u val="single"/>
      <sz val="9.3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Border="1" applyAlignment="1" quotePrefix="1">
      <alignment horizontal="left" vertical="center" indent="5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8" fontId="9" fillId="0" borderId="0" xfId="51" applyNumberFormat="1" applyFont="1" applyAlignment="1">
      <alignment/>
    </xf>
    <xf numFmtId="178" fontId="0" fillId="0" borderId="0" xfId="51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180" fontId="3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85" fontId="12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180" fontId="11" fillId="0" borderId="0" xfId="0" applyNumberFormat="1" applyFont="1" applyAlignment="1">
      <alignment/>
    </xf>
    <xf numFmtId="0" fontId="7" fillId="0" borderId="0" xfId="0" applyFont="1" applyAlignment="1">
      <alignment/>
    </xf>
    <xf numFmtId="179" fontId="1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10" fillId="35" borderId="0" xfId="0" applyFont="1" applyFill="1" applyAlignment="1">
      <alignment/>
    </xf>
    <xf numFmtId="4" fontId="5" fillId="0" borderId="0" xfId="0" applyNumberFormat="1" applyFont="1" applyAlignment="1">
      <alignment/>
    </xf>
    <xf numFmtId="196" fontId="0" fillId="0" borderId="0" xfId="0" applyNumberFormat="1" applyAlignment="1">
      <alignment/>
    </xf>
    <xf numFmtId="171" fontId="0" fillId="0" borderId="0" xfId="5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0" fontId="16" fillId="0" borderId="0" xfId="0" applyFont="1" applyFill="1" applyBorder="1" applyAlignment="1">
      <alignment vertical="center"/>
    </xf>
    <xf numFmtId="186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8" fillId="13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01" fontId="0" fillId="0" borderId="0" xfId="0" applyNumberFormat="1" applyAlignment="1">
      <alignment/>
    </xf>
    <xf numFmtId="180" fontId="10" fillId="35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178" fontId="4" fillId="33" borderId="20" xfId="51" applyNumberFormat="1" applyFont="1" applyFill="1" applyBorder="1" applyAlignment="1">
      <alignment horizontal="right" vertical="center"/>
    </xf>
    <xf numFmtId="178" fontId="4" fillId="33" borderId="21" xfId="51" applyNumberFormat="1" applyFont="1" applyFill="1" applyBorder="1" applyAlignment="1">
      <alignment horizontal="right" vertical="center"/>
    </xf>
    <xf numFmtId="178" fontId="4" fillId="34" borderId="20" xfId="51" applyNumberFormat="1" applyFont="1" applyFill="1" applyBorder="1" applyAlignment="1">
      <alignment horizontal="right" vertical="center"/>
    </xf>
    <xf numFmtId="178" fontId="4" fillId="34" borderId="21" xfId="51" applyNumberFormat="1" applyFont="1" applyFill="1" applyBorder="1" applyAlignment="1">
      <alignment horizontal="right" vertical="center"/>
    </xf>
    <xf numFmtId="178" fontId="6" fillId="0" borderId="22" xfId="51" applyNumberFormat="1" applyFont="1" applyFill="1" applyBorder="1" applyAlignment="1">
      <alignment horizontal="right" vertical="center"/>
    </xf>
    <xf numFmtId="178" fontId="4" fillId="0" borderId="22" xfId="51" applyNumberFormat="1" applyFont="1" applyBorder="1" applyAlignment="1">
      <alignment horizontal="right" vertical="center"/>
    </xf>
    <xf numFmtId="178" fontId="6" fillId="0" borderId="22" xfId="51" applyNumberFormat="1" applyFont="1" applyBorder="1" applyAlignment="1">
      <alignment horizontal="right" vertical="center"/>
    </xf>
    <xf numFmtId="178" fontId="4" fillId="0" borderId="23" xfId="51" applyNumberFormat="1" applyFont="1" applyBorder="1" applyAlignment="1">
      <alignment horizontal="right" vertical="center"/>
    </xf>
    <xf numFmtId="178" fontId="6" fillId="0" borderId="11" xfId="51" applyNumberFormat="1" applyFont="1" applyFill="1" applyBorder="1" applyAlignment="1">
      <alignment horizontal="right" vertical="center"/>
    </xf>
    <xf numFmtId="178" fontId="4" fillId="0" borderId="11" xfId="51" applyNumberFormat="1" applyFont="1" applyBorder="1" applyAlignment="1">
      <alignment horizontal="right" vertical="center"/>
    </xf>
    <xf numFmtId="178" fontId="6" fillId="0" borderId="11" xfId="51" applyNumberFormat="1" applyFont="1" applyBorder="1" applyAlignment="1">
      <alignment horizontal="right" vertical="center"/>
    </xf>
    <xf numFmtId="178" fontId="4" fillId="0" borderId="10" xfId="51" applyNumberFormat="1" applyFont="1" applyBorder="1" applyAlignment="1">
      <alignment horizontal="right" vertical="center"/>
    </xf>
    <xf numFmtId="178" fontId="4" fillId="35" borderId="11" xfId="51" applyNumberFormat="1" applyFont="1" applyFill="1" applyBorder="1" applyAlignment="1">
      <alignment horizontal="right" vertical="center"/>
    </xf>
    <xf numFmtId="178" fontId="6" fillId="35" borderId="11" xfId="51" applyNumberFormat="1" applyFont="1" applyFill="1" applyBorder="1" applyAlignment="1">
      <alignment horizontal="right" vertical="center"/>
    </xf>
    <xf numFmtId="178" fontId="4" fillId="35" borderId="10" xfId="51" applyNumberFormat="1" applyFont="1" applyFill="1" applyBorder="1" applyAlignment="1">
      <alignment horizontal="right" vertical="center"/>
    </xf>
    <xf numFmtId="178" fontId="4" fillId="35" borderId="20" xfId="51" applyNumberFormat="1" applyFont="1" applyFill="1" applyBorder="1" applyAlignment="1">
      <alignment horizontal="right" vertical="center"/>
    </xf>
    <xf numFmtId="178" fontId="6" fillId="35" borderId="20" xfId="51" applyNumberFormat="1" applyFont="1" applyFill="1" applyBorder="1" applyAlignment="1">
      <alignment horizontal="right" vertical="center"/>
    </xf>
    <xf numFmtId="178" fontId="4" fillId="35" borderId="21" xfId="51" applyNumberFormat="1" applyFont="1" applyFill="1" applyBorder="1" applyAlignment="1">
      <alignment horizontal="right" vertical="center"/>
    </xf>
    <xf numFmtId="178" fontId="6" fillId="0" borderId="24" xfId="51" applyNumberFormat="1" applyFont="1" applyFill="1" applyBorder="1" applyAlignment="1">
      <alignment horizontal="right" vertical="center"/>
    </xf>
    <xf numFmtId="178" fontId="4" fillId="0" borderId="24" xfId="51" applyNumberFormat="1" applyFont="1" applyBorder="1" applyAlignment="1">
      <alignment horizontal="right" vertical="center"/>
    </xf>
    <xf numFmtId="178" fontId="6" fillId="0" borderId="24" xfId="51" applyNumberFormat="1" applyFont="1" applyBorder="1" applyAlignment="1">
      <alignment horizontal="right" vertical="center"/>
    </xf>
    <xf numFmtId="178" fontId="4" fillId="0" borderId="25" xfId="51" applyNumberFormat="1" applyFont="1" applyBorder="1" applyAlignment="1">
      <alignment horizontal="right" vertical="center"/>
    </xf>
    <xf numFmtId="178" fontId="6" fillId="0" borderId="26" xfId="51" applyNumberFormat="1" applyFont="1" applyFill="1" applyBorder="1" applyAlignment="1">
      <alignment horizontal="right" vertical="center"/>
    </xf>
    <xf numFmtId="178" fontId="4" fillId="0" borderId="26" xfId="51" applyNumberFormat="1" applyFont="1" applyBorder="1" applyAlignment="1">
      <alignment horizontal="right" vertical="center"/>
    </xf>
    <xf numFmtId="178" fontId="6" fillId="0" borderId="26" xfId="51" applyNumberFormat="1" applyFont="1" applyBorder="1" applyAlignment="1">
      <alignment horizontal="right" vertical="center"/>
    </xf>
    <xf numFmtId="178" fontId="4" fillId="0" borderId="27" xfId="51" applyNumberFormat="1" applyFont="1" applyBorder="1" applyAlignment="1">
      <alignment horizontal="right" vertical="center"/>
    </xf>
    <xf numFmtId="178" fontId="6" fillId="0" borderId="28" xfId="51" applyNumberFormat="1" applyFont="1" applyFill="1" applyBorder="1" applyAlignment="1">
      <alignment horizontal="right" vertical="center"/>
    </xf>
    <xf numFmtId="178" fontId="4" fillId="0" borderId="28" xfId="51" applyNumberFormat="1" applyFont="1" applyBorder="1" applyAlignment="1">
      <alignment horizontal="right" vertical="center"/>
    </xf>
    <xf numFmtId="178" fontId="6" fillId="0" borderId="28" xfId="51" applyNumberFormat="1" applyFont="1" applyBorder="1" applyAlignment="1">
      <alignment horizontal="right" vertical="center"/>
    </xf>
    <xf numFmtId="178" fontId="4" fillId="0" borderId="29" xfId="51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4" fillId="0" borderId="30" xfId="0" applyFont="1" applyFill="1" applyBorder="1" applyAlignment="1">
      <alignment horizontal="left" vertical="center" indent="1"/>
    </xf>
    <xf numFmtId="178" fontId="6" fillId="0" borderId="31" xfId="51" applyNumberFormat="1" applyFont="1" applyFill="1" applyBorder="1" applyAlignment="1">
      <alignment horizontal="right" vertical="center"/>
    </xf>
    <xf numFmtId="178" fontId="4" fillId="0" borderId="31" xfId="51" applyNumberFormat="1" applyFont="1" applyBorder="1" applyAlignment="1">
      <alignment horizontal="right" vertical="center"/>
    </xf>
    <xf numFmtId="178" fontId="6" fillId="0" borderId="31" xfId="51" applyNumberFormat="1" applyFont="1" applyBorder="1" applyAlignment="1">
      <alignment horizontal="right" vertical="center"/>
    </xf>
    <xf numFmtId="178" fontId="4" fillId="0" borderId="32" xfId="5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justify" vertical="center" wrapText="1"/>
    </xf>
    <xf numFmtId="0" fontId="8" fillId="35" borderId="3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EXERCÍCIO 2006 - PROJETO PILOTO</a:t>
            </a:r>
          </a:p>
        </c:rich>
      </c:tx>
      <c:layout/>
      <c:spPr>
        <a:noFill/>
        <a:ln>
          <a:noFill/>
        </a:ln>
      </c:spPr>
    </c:title>
    <c:view3D>
      <c:rotX val="90"/>
      <c:hPercent val="10"/>
      <c:rotY val="2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'RAP 2017'!#REF!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'RAP 2017'!#REF!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'RAP 2017'!#REF!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802090"/>
        <c:axId val="32456763"/>
      </c:bar3D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CUSTEIO                                                                        </a:t>
            </a:r>
            <a:r>
              <a:rPr lang="en-US" cap="none" sz="9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(INSCRITOS  LÍQUIDOS = R$ 427,0 milhões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6075"/>
          <c:y val="-0.00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12"/>
          <c:w val="0.74175"/>
          <c:h val="0.4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'RAP 2017'!$A$20:$A$21</c:f>
              <c:strCache/>
            </c:strRef>
          </c:cat>
          <c:val>
            <c:numRef>
              <c:f>'RAP 2017'!$H$20:$H$21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INVESTIMENTO/INVERSÕES                                                                          </a:t>
            </a:r>
            <a:r>
              <a:rPr lang="en-US" cap="none" sz="93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(INSCRITOS LÍQUIDOS = R$ 8.348,4 milhões)</a:t>
            </a:r>
          </a:p>
        </c:rich>
      </c:tx>
      <c:layout>
        <c:manualLayout>
          <c:xMode val="factor"/>
          <c:yMode val="factor"/>
          <c:x val="0.01575"/>
          <c:y val="-0.01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5"/>
          <c:y val="0.299"/>
          <c:w val="0.65875"/>
          <c:h val="0.4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'RAP 2017'!$A$20:$A$21</c:f>
              <c:strCache/>
            </c:strRef>
          </c:cat>
          <c:val>
            <c:numRef>
              <c:f>'RAP 2017'!$I$20:$I$21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GERAL                                                                       </a:t>
            </a:r>
            <a:r>
              <a:rPr lang="en-US" cap="none" sz="93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(INSCRITOS LÍQUIDO = R$ 8.775,3 millhões </a:t>
            </a:r>
            <a:r>
              <a:rPr lang="en-US" cap="none" sz="1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-0.03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"/>
          <c:y val="0.296"/>
          <c:w val="0.752"/>
          <c:h val="0.4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'RAP 2017'!$A$20:$A$21</c:f>
              <c:strCache/>
            </c:strRef>
          </c:cat>
          <c:val>
            <c:numRef>
              <c:f>'RAP 2017'!$J$20:$J$21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400050</xdr:colOff>
      <xdr:row>0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695325</xdr:colOff>
      <xdr:row>0</xdr:row>
      <xdr:rowOff>0</xdr:rowOff>
    </xdr:from>
    <xdr:to>
      <xdr:col>9</xdr:col>
      <xdr:colOff>742950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676275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24</xdr:row>
      <xdr:rowOff>104775</xdr:rowOff>
    </xdr:from>
    <xdr:to>
      <xdr:col>1</xdr:col>
      <xdr:colOff>438150</xdr:colOff>
      <xdr:row>40</xdr:row>
      <xdr:rowOff>9525</xdr:rowOff>
    </xdr:to>
    <xdr:graphicFrame>
      <xdr:nvGraphicFramePr>
        <xdr:cNvPr id="3" name="Chart 20"/>
        <xdr:cNvGraphicFramePr/>
      </xdr:nvGraphicFramePr>
      <xdr:xfrm>
        <a:off x="85725" y="5857875"/>
        <a:ext cx="43243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24</xdr:row>
      <xdr:rowOff>104775</xdr:rowOff>
    </xdr:from>
    <xdr:to>
      <xdr:col>5</xdr:col>
      <xdr:colOff>704850</xdr:colOff>
      <xdr:row>40</xdr:row>
      <xdr:rowOff>19050</xdr:rowOff>
    </xdr:to>
    <xdr:graphicFrame>
      <xdr:nvGraphicFramePr>
        <xdr:cNvPr id="4" name="Chart 21"/>
        <xdr:cNvGraphicFramePr/>
      </xdr:nvGraphicFramePr>
      <xdr:xfrm>
        <a:off x="4543425" y="5857875"/>
        <a:ext cx="4324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857250</xdr:colOff>
      <xdr:row>24</xdr:row>
      <xdr:rowOff>104775</xdr:rowOff>
    </xdr:from>
    <xdr:to>
      <xdr:col>9</xdr:col>
      <xdr:colOff>981075</xdr:colOff>
      <xdr:row>40</xdr:row>
      <xdr:rowOff>9525</xdr:rowOff>
    </xdr:to>
    <xdr:graphicFrame>
      <xdr:nvGraphicFramePr>
        <xdr:cNvPr id="5" name="Chart 22"/>
        <xdr:cNvGraphicFramePr/>
      </xdr:nvGraphicFramePr>
      <xdr:xfrm>
        <a:off x="9020175" y="5857875"/>
        <a:ext cx="431482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3</xdr:row>
      <xdr:rowOff>190500</xdr:rowOff>
    </xdr:to>
    <xdr:pic>
      <xdr:nvPicPr>
        <xdr:cNvPr id="6" name="il_fi" descr="http://www.girafamania.com.br/gifs/brasao_brasi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85725</xdr:colOff>
      <xdr:row>49</xdr:row>
      <xdr:rowOff>57150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9296400" y="999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no.dantas\AppData\Local\Microsoft\Windows\Temporary%20Internet%20Files\Content.Outlook\CPX5FC30\Pesq.%20Resumo%20Di&#225;rio%20Exerc&#237;cio%20e%20RA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no.dantas\AppData\Local\Microsoft\Windows\Temporary%20Internet%20Files\Content.Outlook\CPX5FC30\Pesq.%20Resumo%20Di&#225;rio%20Exerc&#237;cio%20e%20RAP%20-%20Cr&#233;dito%20Extraordin&#225;ri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no.dantas\AppData\Local\Microsoft\Windows\Temporary%20Internet%20Files\Content.Outlook\CPX5FC30\Pesq_%20Resumo%20Di&#225;rio%20EMEND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q. Resumo Diário Exercício e"/>
    </sheetNames>
    <sheetDataSet>
      <sheetData sheetId="0">
        <row r="18">
          <cell r="B18">
            <v>166595001.63</v>
          </cell>
          <cell r="C18">
            <v>260370811.196535</v>
          </cell>
          <cell r="D18">
            <v>150150531.23</v>
          </cell>
          <cell r="E18">
            <v>7541798894.35652</v>
          </cell>
          <cell r="F18">
            <v>308178442.05</v>
          </cell>
          <cell r="G18">
            <v>348244144.57</v>
          </cell>
        </row>
        <row r="19">
          <cell r="B19">
            <v>48265660.78</v>
          </cell>
          <cell r="C19">
            <v>86887001.15</v>
          </cell>
          <cell r="D19">
            <v>108943388.2</v>
          </cell>
          <cell r="E19">
            <v>4112847769.12268</v>
          </cell>
          <cell r="F19">
            <v>246585386.85</v>
          </cell>
          <cell r="G19">
            <v>210042970.03</v>
          </cell>
        </row>
        <row r="20">
          <cell r="B20">
            <v>99192455.61</v>
          </cell>
          <cell r="C20">
            <v>173483810.046535</v>
          </cell>
          <cell r="D20">
            <v>34461275.84</v>
          </cell>
          <cell r="E20">
            <v>3428951125.23383</v>
          </cell>
          <cell r="F20">
            <v>34471563.08</v>
          </cell>
          <cell r="G20">
            <v>138201174.54</v>
          </cell>
        </row>
        <row r="21">
          <cell r="B21">
            <v>95332485.91</v>
          </cell>
          <cell r="C21">
            <v>172335958.976535</v>
          </cell>
          <cell r="D21">
            <v>31347618.2</v>
          </cell>
          <cell r="E21">
            <v>3161026970.17383</v>
          </cell>
          <cell r="F21">
            <v>4874499.9</v>
          </cell>
          <cell r="G21">
            <v>138201174.54</v>
          </cell>
        </row>
        <row r="22">
          <cell r="B22">
            <v>3859969.7</v>
          </cell>
          <cell r="C22">
            <v>1147851.07</v>
          </cell>
          <cell r="D22">
            <v>3113657.64</v>
          </cell>
          <cell r="E22">
            <v>267924155.06</v>
          </cell>
          <cell r="F22">
            <v>29597063.18</v>
          </cell>
          <cell r="G22">
            <v>0</v>
          </cell>
        </row>
        <row r="23">
          <cell r="B23">
            <v>13877319.69</v>
          </cell>
          <cell r="C23">
            <v>5182133.201387</v>
          </cell>
          <cell r="D23">
            <v>6810677.6</v>
          </cell>
          <cell r="E23">
            <v>264360514.459144</v>
          </cell>
          <cell r="F23">
            <v>0</v>
          </cell>
        </row>
        <row r="24">
          <cell r="B24">
            <v>19136885.24</v>
          </cell>
          <cell r="C24">
            <v>6745867.19</v>
          </cell>
          <cell r="D24">
            <v>27121492.12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sq. Resumo Diário Exercício e"/>
    </sheetNames>
    <sheetDataSet>
      <sheetData sheetId="0">
        <row r="11">
          <cell r="B11">
            <v>73022.22</v>
          </cell>
          <cell r="C11">
            <v>2720048.45</v>
          </cell>
          <cell r="D11">
            <v>4512548.08</v>
          </cell>
          <cell r="E11">
            <v>3608871.94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sq. Resumo Diário EMENDAS"/>
    </sheetNames>
    <sheetDataSet>
      <sheetData sheetId="0">
        <row r="18">
          <cell r="A18">
            <v>3447841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tabSelected="1" view="pageBreakPreview" zoomScale="80" zoomScaleSheetLayoutView="80" workbookViewId="0" topLeftCell="A4">
      <selection activeCell="A6" sqref="A6:J6"/>
    </sheetView>
  </sheetViews>
  <sheetFormatPr defaultColWidth="9.140625" defaultRowHeight="12.75"/>
  <cols>
    <col min="1" max="1" width="59.57421875" style="0" customWidth="1"/>
    <col min="2" max="10" width="15.7109375" style="0" customWidth="1"/>
    <col min="11" max="11" width="16.00390625" style="0" customWidth="1"/>
    <col min="17" max="21" width="12.00390625" style="0" customWidth="1"/>
  </cols>
  <sheetData>
    <row r="1" spans="1:10" s="10" customFormat="1" ht="15.75" customHeight="1">
      <c r="A1" s="12" t="s">
        <v>20</v>
      </c>
      <c r="B1" s="13"/>
      <c r="C1" s="6"/>
      <c r="D1" s="6"/>
      <c r="E1" s="6"/>
      <c r="F1" s="6"/>
      <c r="G1" s="6"/>
      <c r="H1" s="6"/>
      <c r="I1" s="6"/>
      <c r="J1" s="6"/>
    </row>
    <row r="2" spans="1:10" s="10" customFormat="1" ht="15.75" customHeight="1">
      <c r="A2" s="12" t="s">
        <v>21</v>
      </c>
      <c r="B2" s="13"/>
      <c r="C2" s="6"/>
      <c r="D2" s="6"/>
      <c r="E2" s="6"/>
      <c r="F2" s="6"/>
      <c r="G2" s="6"/>
      <c r="H2" s="98"/>
      <c r="I2" s="98"/>
      <c r="J2" s="98"/>
    </row>
    <row r="3" spans="1:10" s="10" customFormat="1" ht="15.75" customHeight="1">
      <c r="A3" s="12" t="s">
        <v>22</v>
      </c>
      <c r="B3" s="13"/>
      <c r="C3" s="6"/>
      <c r="D3" s="6"/>
      <c r="E3" s="6"/>
      <c r="F3" s="6"/>
      <c r="G3" s="6"/>
      <c r="H3" s="46"/>
      <c r="I3" s="95"/>
      <c r="J3" s="95"/>
    </row>
    <row r="4" spans="1:10" s="10" customFormat="1" ht="15.75" customHeight="1">
      <c r="A4" s="12" t="s">
        <v>23</v>
      </c>
      <c r="B4" s="13"/>
      <c r="C4" s="6"/>
      <c r="D4" s="6"/>
      <c r="E4" s="6"/>
      <c r="G4" s="6"/>
      <c r="H4" s="6"/>
      <c r="I4" s="89" t="s">
        <v>26</v>
      </c>
      <c r="J4" s="58"/>
    </row>
    <row r="5" spans="1:10" s="10" customFormat="1" ht="11.25" customHeight="1">
      <c r="A5" s="12"/>
      <c r="B5" s="13"/>
      <c r="C5" s="6"/>
      <c r="D5" s="6"/>
      <c r="E5" s="6"/>
      <c r="F5" s="6"/>
      <c r="G5" s="6"/>
      <c r="H5" s="6"/>
      <c r="I5" s="6"/>
      <c r="J5" s="6"/>
    </row>
    <row r="6" spans="1:10" ht="20.25">
      <c r="A6" s="97" t="s">
        <v>27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s="10" customFormat="1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9.5" customHeight="1">
      <c r="A8" s="105" t="s">
        <v>24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9.5" customHeight="1">
      <c r="A9" s="106" t="s">
        <v>9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.75">
      <c r="A10" s="1"/>
      <c r="B10" s="14"/>
      <c r="C10" s="14"/>
      <c r="D10" s="3"/>
      <c r="E10" s="15"/>
      <c r="F10" s="20"/>
      <c r="G10" s="16"/>
      <c r="H10" s="16"/>
      <c r="I10" s="16"/>
      <c r="J10" s="15" t="s">
        <v>17</v>
      </c>
    </row>
    <row r="11" spans="1:10" ht="14.25">
      <c r="A11" s="1"/>
      <c r="B11" s="103" t="s">
        <v>3</v>
      </c>
      <c r="C11" s="103"/>
      <c r="D11" s="103"/>
      <c r="E11" s="104" t="s">
        <v>10</v>
      </c>
      <c r="F11" s="104"/>
      <c r="G11" s="104"/>
      <c r="H11" s="101" t="s">
        <v>4</v>
      </c>
      <c r="I11" s="101"/>
      <c r="J11" s="102"/>
    </row>
    <row r="12" spans="1:15" ht="42.75" customHeight="1">
      <c r="A12" s="17"/>
      <c r="B12" s="52" t="s">
        <v>0</v>
      </c>
      <c r="C12" s="52" t="s">
        <v>16</v>
      </c>
      <c r="D12" s="52" t="s">
        <v>1</v>
      </c>
      <c r="E12" s="53" t="s">
        <v>0</v>
      </c>
      <c r="F12" s="54" t="s">
        <v>19</v>
      </c>
      <c r="G12" s="53" t="s">
        <v>1</v>
      </c>
      <c r="H12" s="8" t="s">
        <v>0</v>
      </c>
      <c r="I12" s="55" t="s">
        <v>19</v>
      </c>
      <c r="J12" s="2" t="s">
        <v>1</v>
      </c>
      <c r="K12" s="48"/>
      <c r="O12" s="47"/>
    </row>
    <row r="13" spans="1:21" ht="19.5" customHeight="1" thickBot="1">
      <c r="A13" s="24" t="s">
        <v>5</v>
      </c>
      <c r="B13" s="59">
        <f>+B14+B18</f>
        <v>180.47232132</v>
      </c>
      <c r="C13" s="59">
        <f>+C14+C18</f>
        <v>465.13965088</v>
      </c>
      <c r="D13" s="59">
        <f aca="true" t="shared" si="0" ref="D13:J13">+D14+D18</f>
        <v>645.6119722</v>
      </c>
      <c r="E13" s="59">
        <f t="shared" si="0"/>
        <v>265.552944397922</v>
      </c>
      <c r="F13" s="59">
        <f t="shared" si="0"/>
        <v>8154.403553385663</v>
      </c>
      <c r="G13" s="59">
        <f t="shared" si="0"/>
        <v>8419.956497783585</v>
      </c>
      <c r="H13" s="59">
        <f t="shared" si="0"/>
        <v>446.025265717922</v>
      </c>
      <c r="I13" s="59">
        <f t="shared" si="0"/>
        <v>8619.543204265661</v>
      </c>
      <c r="J13" s="60">
        <f t="shared" si="0"/>
        <v>9065.568469983584</v>
      </c>
      <c r="K13" s="9"/>
      <c r="L13" s="9"/>
      <c r="M13" s="49"/>
      <c r="N13" s="49"/>
      <c r="O13" s="50"/>
      <c r="P13" s="49"/>
      <c r="Q13" s="39"/>
      <c r="R13" s="51"/>
      <c r="S13" s="49"/>
      <c r="T13" s="39"/>
      <c r="U13" s="51"/>
    </row>
    <row r="14" spans="1:21" ht="19.5" customHeight="1" thickBot="1">
      <c r="A14" s="35" t="s">
        <v>13</v>
      </c>
      <c r="B14" s="61">
        <f aca="true" t="shared" si="1" ref="B14:J14">+B15+B17+B16</f>
        <v>166.59500162999998</v>
      </c>
      <c r="C14" s="61">
        <f t="shared" si="1"/>
        <v>458.32897327999996</v>
      </c>
      <c r="D14" s="61">
        <f t="shared" si="1"/>
        <v>624.92397491</v>
      </c>
      <c r="E14" s="61">
        <f t="shared" si="1"/>
        <v>260.370811196535</v>
      </c>
      <c r="F14" s="61">
        <f t="shared" si="1"/>
        <v>7890.043038926519</v>
      </c>
      <c r="G14" s="61">
        <f t="shared" si="1"/>
        <v>8150.4138501230545</v>
      </c>
      <c r="H14" s="61">
        <f t="shared" si="1"/>
        <v>426.965812826535</v>
      </c>
      <c r="I14" s="61">
        <f t="shared" si="1"/>
        <v>8348.372012206517</v>
      </c>
      <c r="J14" s="62">
        <f t="shared" si="1"/>
        <v>8775.337825033053</v>
      </c>
      <c r="K14" s="9"/>
      <c r="L14" s="9"/>
      <c r="M14" s="49"/>
      <c r="N14" s="49"/>
      <c r="O14" s="50"/>
      <c r="P14" s="49"/>
      <c r="Q14" s="39"/>
      <c r="R14" s="51"/>
      <c r="S14" s="49"/>
      <c r="T14" s="39"/>
      <c r="U14" s="51"/>
    </row>
    <row r="15" spans="1:21" ht="19.5" customHeight="1">
      <c r="A15" s="33" t="s">
        <v>14</v>
      </c>
      <c r="B15" s="63">
        <f>('[1]Pesq. Resumo Diário Exercício e'!$B$18)/1000000-B17-B16</f>
        <v>166.52197940999997</v>
      </c>
      <c r="C15" s="63">
        <f>('[1]Pesq. Resumo Diário Exercício e'!$D$18+'[1]Pesq. Resumo Diário Exercício e'!$F$18)/1000000-C17-C16</f>
        <v>450.3685842</v>
      </c>
      <c r="D15" s="64">
        <f>SUM(B15:C15)</f>
        <v>616.89056361</v>
      </c>
      <c r="E15" s="63">
        <f>'[1]Pesq. Resumo Diário Exercício e'!$C$18/1000000-E17-E16</f>
        <v>257.650762746535</v>
      </c>
      <c r="F15" s="63">
        <f>('[1]Pesq. Resumo Diário Exercício e'!$E$18+'[1]Pesq. Resumo Diário Exercício e'!$G$18)/1000000-F17-F16</f>
        <v>7886.434166986519</v>
      </c>
      <c r="G15" s="64">
        <f aca="true" t="shared" si="2" ref="G15:G23">SUM(E15:F15)</f>
        <v>8144.084929733054</v>
      </c>
      <c r="H15" s="65">
        <f>B15+E15</f>
        <v>424.172742156535</v>
      </c>
      <c r="I15" s="65">
        <f>C15+F15</f>
        <v>8336.802751186518</v>
      </c>
      <c r="J15" s="66">
        <f>SUM(H15:I15)</f>
        <v>8760.975493343054</v>
      </c>
      <c r="K15" s="9"/>
      <c r="L15" s="9"/>
      <c r="M15" s="49"/>
      <c r="N15" s="49"/>
      <c r="O15" s="50"/>
      <c r="P15" s="49"/>
      <c r="Q15" s="39"/>
      <c r="R15" s="51"/>
      <c r="S15" s="49"/>
      <c r="T15" s="39"/>
      <c r="U15" s="51"/>
    </row>
    <row r="16" spans="1:21" ht="19.5" customHeight="1">
      <c r="A16" s="90" t="s">
        <v>25</v>
      </c>
      <c r="B16" s="91">
        <f>'[3]Pesq. Resumo Diário EMENDAS'!$B$18</f>
        <v>0</v>
      </c>
      <c r="C16" s="91">
        <f>('[3]Pesq. Resumo Diário EMENDAS'!$C$18+'[3]Pesq. Resumo Diário EMENDAS'!$E$18)/1000000</f>
        <v>3.447841</v>
      </c>
      <c r="D16" s="92">
        <f>SUM(B16:C16)</f>
        <v>3.447841</v>
      </c>
      <c r="E16" s="91">
        <v>0</v>
      </c>
      <c r="F16" s="91">
        <f>('[3]Pesq. Resumo Diário EMENDAS'!$D$18+'[3]Pesq. Resumo Diário EMENDAS'!$F$18)/1000000</f>
        <v>0</v>
      </c>
      <c r="G16" s="92">
        <f t="shared" si="2"/>
        <v>0</v>
      </c>
      <c r="H16" s="93">
        <f>B16+E16</f>
        <v>0</v>
      </c>
      <c r="I16" s="93">
        <f>C16+F16</f>
        <v>3.447841</v>
      </c>
      <c r="J16" s="94">
        <f>SUM(H16:I16)</f>
        <v>3.447841</v>
      </c>
      <c r="K16" s="9"/>
      <c r="L16" s="9"/>
      <c r="M16" s="49"/>
      <c r="N16" s="49"/>
      <c r="O16" s="50"/>
      <c r="P16" s="49"/>
      <c r="Q16" s="39"/>
      <c r="R16" s="51"/>
      <c r="S16" s="49"/>
      <c r="T16" s="39"/>
      <c r="U16" s="51"/>
    </row>
    <row r="17" spans="1:21" ht="19.5" customHeight="1">
      <c r="A17" s="34" t="s">
        <v>15</v>
      </c>
      <c r="B17" s="67">
        <f>'[2]Pesq. Resumo Diário Exercício e'!$B$11/1000000</f>
        <v>0.07302222</v>
      </c>
      <c r="C17" s="67">
        <f>'[2]Pesq. Resumo Diário Exercício e'!$D$11/1000000</f>
        <v>4.51254808</v>
      </c>
      <c r="D17" s="68">
        <f>SUM(B17:C17)</f>
        <v>4.5855703000000005</v>
      </c>
      <c r="E17" s="67">
        <f>'[2]Pesq. Resumo Diário Exercício e'!$C$11/1000000</f>
        <v>2.72004845</v>
      </c>
      <c r="F17" s="67">
        <f>'[2]Pesq. Resumo Diário Exercício e'!$E$11/1000000</f>
        <v>3.60887194</v>
      </c>
      <c r="G17" s="68">
        <f t="shared" si="2"/>
        <v>6.32892039</v>
      </c>
      <c r="H17" s="69">
        <f aca="true" t="shared" si="3" ref="H17:I23">B17+E17</f>
        <v>2.79307067</v>
      </c>
      <c r="I17" s="69">
        <f t="shared" si="3"/>
        <v>8.12142002</v>
      </c>
      <c r="J17" s="70">
        <f aca="true" t="shared" si="4" ref="J17:J23">SUM(H17:I17)</f>
        <v>10.914490690000001</v>
      </c>
      <c r="K17" s="9"/>
      <c r="L17" s="9"/>
      <c r="M17" s="49"/>
      <c r="N17" s="49"/>
      <c r="O17" s="50"/>
      <c r="P17" s="49"/>
      <c r="Q17" s="49"/>
      <c r="R17" s="50"/>
      <c r="S17" s="49"/>
      <c r="T17" s="49"/>
      <c r="U17" s="50"/>
    </row>
    <row r="18" spans="1:21" ht="19.5" customHeight="1">
      <c r="A18" s="36" t="s">
        <v>11</v>
      </c>
      <c r="B18" s="67">
        <f>'[1]Pesq. Resumo Diário Exercício e'!$B23/1000000</f>
        <v>13.87731969</v>
      </c>
      <c r="C18" s="67">
        <f>('[1]Pesq. Resumo Diário Exercício e'!$D$23+'[1]Pesq. Resumo Diário Exercício e'!$F$23)/1000000</f>
        <v>6.8106776</v>
      </c>
      <c r="D18" s="68">
        <f>SUM(B18:C18)</f>
        <v>20.68799729</v>
      </c>
      <c r="E18" s="67">
        <f>'[1]Pesq. Resumo Diário Exercício e'!$C23/1000000</f>
        <v>5.182133201387</v>
      </c>
      <c r="F18" s="67">
        <f>('[1]Pesq. Resumo Diário Exercício e'!$E23+'[1]Pesq. Resumo Diário Exercício e'!$G23)/1000000</f>
        <v>264.360514459144</v>
      </c>
      <c r="G18" s="71">
        <f>SUM(E18:F18)</f>
        <v>269.542647660531</v>
      </c>
      <c r="H18" s="72">
        <f t="shared" si="3"/>
        <v>19.059452891387</v>
      </c>
      <c r="I18" s="72">
        <f t="shared" si="3"/>
        <v>271.171192059144</v>
      </c>
      <c r="J18" s="73">
        <f t="shared" si="4"/>
        <v>290.23064495053103</v>
      </c>
      <c r="K18" s="9"/>
      <c r="L18" s="9"/>
      <c r="M18" s="49"/>
      <c r="N18" s="49"/>
      <c r="O18" s="50"/>
      <c r="P18" s="49"/>
      <c r="Q18" s="49"/>
      <c r="R18" s="50"/>
      <c r="S18" s="49"/>
      <c r="T18" s="49"/>
      <c r="U18" s="50"/>
    </row>
    <row r="19" spans="1:21" ht="19.5" customHeight="1" thickBot="1">
      <c r="A19" s="37" t="s">
        <v>12</v>
      </c>
      <c r="B19" s="67">
        <f>'[1]Pesq. Resumo Diário Exercício e'!$B24/1000000</f>
        <v>19.136885239999998</v>
      </c>
      <c r="C19" s="67">
        <f>('[1]Pesq. Resumo Diário Exercício e'!$D$24+'[1]Pesq. Resumo Diário Exercício e'!$F$24)/1000000</f>
        <v>33.867359310000005</v>
      </c>
      <c r="D19" s="68">
        <f>B19+C19</f>
        <v>53.00424455</v>
      </c>
      <c r="E19" s="67">
        <f>'[1]Pesq. Resumo Diário Exercício e'!$C24/1000000</f>
        <v>0</v>
      </c>
      <c r="F19" s="67">
        <f>('[1]Pesq. Resumo Diário Exercício e'!$E24+'[1]Pesq. Resumo Diário Exercício e'!$G24)/1000000</f>
        <v>0</v>
      </c>
      <c r="G19" s="74">
        <f>+E19+F19</f>
        <v>0</v>
      </c>
      <c r="H19" s="75">
        <f t="shared" si="3"/>
        <v>19.136885239999998</v>
      </c>
      <c r="I19" s="75">
        <f t="shared" si="3"/>
        <v>33.867359310000005</v>
      </c>
      <c r="J19" s="76">
        <f>SUM(H19:I19)</f>
        <v>53.00424455</v>
      </c>
      <c r="K19" s="56"/>
      <c r="L19" s="9"/>
      <c r="M19" s="49"/>
      <c r="N19" s="49"/>
      <c r="O19" s="50"/>
      <c r="P19" s="49"/>
      <c r="Q19" s="49"/>
      <c r="R19" s="50"/>
      <c r="S19" s="49"/>
      <c r="T19" s="49"/>
      <c r="U19" s="50"/>
    </row>
    <row r="20" spans="1:21" ht="19.5" customHeight="1">
      <c r="A20" s="30" t="s">
        <v>2</v>
      </c>
      <c r="B20" s="77">
        <f>'[1]Pesq. Resumo Diário Exercício e'!$B$19/1000000</f>
        <v>48.265660780000005</v>
      </c>
      <c r="C20" s="77">
        <f>('[1]Pesq. Resumo Diário Exercício e'!$D$19+'[1]Pesq. Resumo Diário Exercício e'!$F$19)/1000000</f>
        <v>355.52877505000004</v>
      </c>
      <c r="D20" s="78">
        <f>SUM(B20:C20)</f>
        <v>403.79443583000005</v>
      </c>
      <c r="E20" s="77">
        <f>'[1]Pesq. Resumo Diário Exercício e'!$C19/1000000</f>
        <v>86.88700115</v>
      </c>
      <c r="F20" s="77">
        <f>('[1]Pesq. Resumo Diário Exercício e'!$E$19+'[1]Pesq. Resumo Diário Exercício e'!$G$19)/1000000</f>
        <v>4322.89073915268</v>
      </c>
      <c r="G20" s="78">
        <f>SUM(E20:F20)</f>
        <v>4409.77774030268</v>
      </c>
      <c r="H20" s="79">
        <f t="shared" si="3"/>
        <v>135.15266193000002</v>
      </c>
      <c r="I20" s="79">
        <f t="shared" si="3"/>
        <v>4678.41951420268</v>
      </c>
      <c r="J20" s="80">
        <f t="shared" si="4"/>
        <v>4813.57217613268</v>
      </c>
      <c r="K20" s="9"/>
      <c r="L20" s="9"/>
      <c r="M20" s="49"/>
      <c r="N20" s="49"/>
      <c r="O20" s="50"/>
      <c r="P20" s="49"/>
      <c r="Q20" s="39"/>
      <c r="R20" s="51"/>
      <c r="S20" s="49"/>
      <c r="T20" s="39"/>
      <c r="U20" s="51"/>
    </row>
    <row r="21" spans="1:21" ht="19.5" customHeight="1">
      <c r="A21" s="25" t="s">
        <v>8</v>
      </c>
      <c r="B21" s="81">
        <f>'[1]Pesq. Resumo Diário Exercício e'!$B$20/1000000</f>
        <v>99.19245561</v>
      </c>
      <c r="C21" s="81">
        <f>('[1]Pesq. Resumo Diário Exercício e'!$D$20+'[1]Pesq. Resumo Diário Exercício e'!$F$20)/1000000</f>
        <v>68.93283892</v>
      </c>
      <c r="D21" s="82">
        <f>SUM(B21:C21)</f>
        <v>168.12529453</v>
      </c>
      <c r="E21" s="81">
        <f>'[1]Pesq. Resumo Diário Exercício e'!$C20/1000000</f>
        <v>173.48381004653498</v>
      </c>
      <c r="F21" s="81">
        <f>('[1]Pesq. Resumo Diário Exercício e'!$E$20+'[1]Pesq. Resumo Diário Exercício e'!$G$20)/1000000</f>
        <v>3567.15229977383</v>
      </c>
      <c r="G21" s="82">
        <f t="shared" si="2"/>
        <v>3740.6361098203647</v>
      </c>
      <c r="H21" s="83">
        <f t="shared" si="3"/>
        <v>272.67626565653495</v>
      </c>
      <c r="I21" s="83">
        <f t="shared" si="3"/>
        <v>3636.08513869383</v>
      </c>
      <c r="J21" s="84">
        <f t="shared" si="4"/>
        <v>3908.7614043503645</v>
      </c>
      <c r="K21" s="9"/>
      <c r="L21" s="9"/>
      <c r="M21" s="49"/>
      <c r="N21" s="49"/>
      <c r="O21" s="50"/>
      <c r="P21" s="49"/>
      <c r="Q21" s="39"/>
      <c r="R21" s="51"/>
      <c r="S21" s="49"/>
      <c r="T21" s="39"/>
      <c r="U21" s="51"/>
    </row>
    <row r="22" spans="1:21" ht="19.5" customHeight="1">
      <c r="A22" s="26" t="s">
        <v>6</v>
      </c>
      <c r="B22" s="81">
        <f>'[1]Pesq. Resumo Diário Exercício e'!$B$21/1000000</f>
        <v>95.33248591</v>
      </c>
      <c r="C22" s="81">
        <f>('[1]Pesq. Resumo Diário Exercício e'!$D$21+'[1]Pesq. Resumo Diário Exercício e'!$F$21)/1000000</f>
        <v>36.2221181</v>
      </c>
      <c r="D22" s="82">
        <f>SUM(B22:C22)</f>
        <v>131.55460401</v>
      </c>
      <c r="E22" s="81">
        <f>'[1]Pesq. Resumo Diário Exercício e'!$C21/1000000</f>
        <v>172.33595897653498</v>
      </c>
      <c r="F22" s="81">
        <f>('[1]Pesq. Resumo Diário Exercício e'!$E$21+'[1]Pesq. Resumo Diário Exercício e'!$G$21)/1000000</f>
        <v>3299.22814471383</v>
      </c>
      <c r="G22" s="82">
        <f t="shared" si="2"/>
        <v>3471.564103690365</v>
      </c>
      <c r="H22" s="83">
        <f t="shared" si="3"/>
        <v>267.668444886535</v>
      </c>
      <c r="I22" s="83">
        <f t="shared" si="3"/>
        <v>3335.45026281383</v>
      </c>
      <c r="J22" s="84">
        <f t="shared" si="4"/>
        <v>3603.1187077003647</v>
      </c>
      <c r="K22" s="9"/>
      <c r="L22" s="9"/>
      <c r="M22" s="49"/>
      <c r="N22" s="49"/>
      <c r="O22" s="50"/>
      <c r="P22" s="49"/>
      <c r="Q22" s="39"/>
      <c r="R22" s="51"/>
      <c r="S22" s="49"/>
      <c r="T22" s="39"/>
      <c r="U22" s="51"/>
    </row>
    <row r="23" spans="1:21" ht="19.5" customHeight="1">
      <c r="A23" s="31" t="s">
        <v>7</v>
      </c>
      <c r="B23" s="85">
        <f>'[1]Pesq. Resumo Diário Exercício e'!$B$22/1000000</f>
        <v>3.8599697</v>
      </c>
      <c r="C23" s="85">
        <f>('[1]Pesq. Resumo Diário Exercício e'!$D$22+'[1]Pesq. Resumo Diário Exercício e'!$F$22)/1000000</f>
        <v>32.71072082</v>
      </c>
      <c r="D23" s="86">
        <f>SUM(B23:C23)</f>
        <v>36.57069052</v>
      </c>
      <c r="E23" s="85">
        <f>'[1]Pesq. Resumo Diário Exercício e'!$C22/1000000</f>
        <v>1.14785107</v>
      </c>
      <c r="F23" s="85">
        <f>('[1]Pesq. Resumo Diário Exercício e'!$E$22+'[1]Pesq. Resumo Diário Exercício e'!$G$22)/1000000</f>
        <v>267.92415506</v>
      </c>
      <c r="G23" s="86">
        <f t="shared" si="2"/>
        <v>269.07200613</v>
      </c>
      <c r="H23" s="87">
        <f t="shared" si="3"/>
        <v>5.00782077</v>
      </c>
      <c r="I23" s="87">
        <f t="shared" si="3"/>
        <v>300.63487588</v>
      </c>
      <c r="J23" s="88">
        <f t="shared" si="4"/>
        <v>305.64269665</v>
      </c>
      <c r="K23" s="9"/>
      <c r="L23" s="9"/>
      <c r="M23" s="49"/>
      <c r="N23" s="49"/>
      <c r="O23" s="50"/>
      <c r="P23" s="49"/>
      <c r="Q23" s="39"/>
      <c r="R23" s="51"/>
      <c r="S23" s="49"/>
      <c r="T23" s="39"/>
      <c r="U23" s="51"/>
    </row>
    <row r="24" spans="1:12" s="38" customFormat="1" ht="26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39"/>
      <c r="L24" s="57"/>
    </row>
    <row r="25" spans="1:11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40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47"/>
    </row>
    <row r="28" spans="1:10" ht="12.75">
      <c r="A28" s="11"/>
      <c r="B28" s="3"/>
      <c r="C28" s="3"/>
      <c r="D28" s="3"/>
      <c r="E28" s="3"/>
      <c r="F28" s="3"/>
      <c r="G28" s="3"/>
      <c r="H28" s="3"/>
      <c r="I28" s="3"/>
      <c r="J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9"/>
    </row>
    <row r="30" spans="1:10" ht="12.75">
      <c r="A30" s="3"/>
      <c r="B30" s="3"/>
      <c r="C30" s="3"/>
      <c r="D30" s="3"/>
      <c r="E30" s="3"/>
      <c r="F30" s="3"/>
      <c r="G30" s="21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40" ht="18" customHeight="1">
      <c r="A42" s="32" t="s">
        <v>18</v>
      </c>
      <c r="B42" s="3"/>
      <c r="C42" s="3"/>
      <c r="D42" s="3"/>
      <c r="E42" s="2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2:10" ht="12.75">
      <c r="B43" s="9"/>
      <c r="E43" s="9"/>
      <c r="F43" s="9"/>
      <c r="J43" s="7"/>
    </row>
    <row r="44" spans="4:10" ht="12.75">
      <c r="D44" s="5"/>
      <c r="E44" s="5"/>
      <c r="F44" s="5"/>
      <c r="G44" s="5"/>
      <c r="J44" s="4"/>
    </row>
    <row r="45" spans="7:10" s="22" customFormat="1" ht="12.75">
      <c r="G45" s="27"/>
      <c r="J45" s="23"/>
    </row>
    <row r="46" spans="3:10" ht="12.75">
      <c r="C46" s="28"/>
      <c r="D46" s="29"/>
      <c r="E46" s="29"/>
      <c r="F46" s="29"/>
      <c r="G46" s="29"/>
      <c r="H46" s="29"/>
      <c r="I46" s="29"/>
      <c r="J46" s="29"/>
    </row>
    <row r="47" spans="3:10" ht="12.75">
      <c r="C47" s="28"/>
      <c r="D47" s="29"/>
      <c r="E47" s="29"/>
      <c r="F47" s="29"/>
      <c r="G47" s="29"/>
      <c r="H47" s="29"/>
      <c r="I47" s="29"/>
      <c r="J47" s="29"/>
    </row>
    <row r="48" ht="12.75">
      <c r="D48" s="9"/>
    </row>
    <row r="49" spans="4:10" ht="12.75">
      <c r="D49" s="9"/>
      <c r="J49" s="9"/>
    </row>
    <row r="50" spans="3:10" ht="12.75">
      <c r="C50" s="41"/>
      <c r="D50" s="21"/>
      <c r="E50" s="3"/>
      <c r="F50" s="3"/>
      <c r="G50" s="3"/>
      <c r="H50" s="9"/>
      <c r="I50" s="9"/>
      <c r="J50" s="9"/>
    </row>
    <row r="51" spans="3:7" ht="12.75">
      <c r="C51" s="3"/>
      <c r="D51" s="3"/>
      <c r="E51" s="3"/>
      <c r="F51" s="3"/>
      <c r="G51" s="3"/>
    </row>
    <row r="52" spans="3:7" ht="12.75">
      <c r="C52" s="3"/>
      <c r="D52" s="96"/>
      <c r="E52" s="96"/>
      <c r="F52" s="3"/>
      <c r="G52" s="3"/>
    </row>
    <row r="53" spans="3:7" ht="12.75">
      <c r="C53" s="3"/>
      <c r="D53" s="42"/>
      <c r="E53" s="43"/>
      <c r="F53" s="3"/>
      <c r="G53" s="3"/>
    </row>
    <row r="54" spans="3:7" ht="12.75">
      <c r="C54" s="3"/>
      <c r="D54" s="42"/>
      <c r="E54" s="43"/>
      <c r="F54" s="3"/>
      <c r="G54" s="3"/>
    </row>
    <row r="55" spans="3:7" ht="12.75">
      <c r="C55" s="3"/>
      <c r="D55" s="44"/>
      <c r="E55" s="43"/>
      <c r="F55" s="3"/>
      <c r="G55" s="45"/>
    </row>
    <row r="56" spans="3:7" ht="12.75">
      <c r="C56" s="3"/>
      <c r="D56" s="3"/>
      <c r="E56" s="3"/>
      <c r="F56" s="3"/>
      <c r="G56" s="3"/>
    </row>
  </sheetData>
  <sheetProtection/>
  <mergeCells count="10">
    <mergeCell ref="I3:J3"/>
    <mergeCell ref="D52:E52"/>
    <mergeCell ref="A6:J6"/>
    <mergeCell ref="H2:J2"/>
    <mergeCell ref="A24:J24"/>
    <mergeCell ref="H11:J11"/>
    <mergeCell ref="B11:D11"/>
    <mergeCell ref="E11:G11"/>
    <mergeCell ref="A8:J8"/>
    <mergeCell ref="A9:J9"/>
  </mergeCells>
  <printOptions horizontalCentered="1"/>
  <pageMargins left="0.2362204724409449" right="0.15748031496062992" top="0.2362204724409449" bottom="0.4330708661417323" header="0.1968503937007874" footer="0.2755905511811024"/>
  <pageSetup fitToHeight="0" fitToWidth="1" horizontalDpi="600" verticalDpi="600" orientation="landscape" paperSize="9" scale="73" r:id="rId2"/>
  <headerFooter alignWithMargins="0">
    <oddFooter>&amp;C&amp;"Arial,Negrito"&amp;8&amp;UQuadro 4.3</oddFooter>
  </headerFooter>
  <ignoredErrors>
    <ignoredError sqref="D19 G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CGMI</dc:creator>
  <cp:keywords/>
  <dc:description/>
  <cp:lastModifiedBy>fabiano.dantas</cp:lastModifiedBy>
  <cp:lastPrinted>2017-04-20T18:31:30Z</cp:lastPrinted>
  <dcterms:created xsi:type="dcterms:W3CDTF">2004-04-28T18:39:59Z</dcterms:created>
  <dcterms:modified xsi:type="dcterms:W3CDTF">2017-11-13T19:34:05Z</dcterms:modified>
  <cp:category/>
  <cp:version/>
  <cp:contentType/>
  <cp:contentStatus/>
</cp:coreProperties>
</file>